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Doki\Рабочий стол\food\2026\"/>
    </mc:Choice>
  </mc:AlternateContent>
  <bookViews>
    <workbookView xWindow="-120" yWindow="-120" windowWidth="15450" windowHeight="11160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F21" i="1" l="1"/>
  <c r="F11" i="1"/>
  <c r="J11" i="1"/>
  <c r="G7" i="1" l="1"/>
  <c r="J7" i="1"/>
  <c r="I7" i="1"/>
  <c r="H7" i="1"/>
  <c r="J16" i="1" l="1"/>
  <c r="I16" i="1"/>
  <c r="H16" i="1"/>
  <c r="G16" i="1"/>
  <c r="J14" i="1"/>
  <c r="I14" i="1"/>
  <c r="H14" i="1"/>
  <c r="G14" i="1"/>
  <c r="J13" i="1"/>
  <c r="H13" i="1"/>
  <c r="G13" i="1"/>
  <c r="J5" i="1" l="1"/>
  <c r="I5" i="1"/>
  <c r="H5" i="1"/>
  <c r="G5" i="1"/>
  <c r="I4" i="1"/>
  <c r="I8" i="1" l="1"/>
  <c r="E11" i="1"/>
  <c r="J15" i="1" l="1"/>
  <c r="I15" i="1"/>
  <c r="H15" i="1"/>
  <c r="G15" i="1"/>
  <c r="I13" i="1"/>
  <c r="J4" i="1"/>
  <c r="I11" i="1"/>
  <c r="H4" i="1"/>
  <c r="G4" i="1"/>
  <c r="E21" i="1" l="1"/>
  <c r="J19" i="1" l="1"/>
  <c r="I19" i="1"/>
  <c r="H19" i="1"/>
  <c r="G19" i="1"/>
  <c r="J18" i="1"/>
  <c r="I18" i="1"/>
  <c r="H18" i="1"/>
  <c r="H21" i="1" s="1"/>
  <c r="G18" i="1"/>
  <c r="J8" i="1"/>
  <c r="H8" i="1"/>
  <c r="G8" i="1"/>
  <c r="G11" i="1" s="1"/>
  <c r="G21" i="1" l="1"/>
  <c r="J21" i="1"/>
  <c r="I21" i="1"/>
</calcChain>
</file>

<file path=xl/sharedStrings.xml><?xml version="1.0" encoding="utf-8"?>
<sst xmlns="http://schemas.openxmlformats.org/spreadsheetml/2006/main" count="49" uniqueCount="42">
  <si>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</si>
  <si>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</si>
  <si>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</si>
  <si>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</si>
  <si>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</si>
  <si>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</si>
  <si>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</si>
  <si>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</si>
  <si>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</si>
  <si>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</si>
  <si>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</si>
  <si>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</si>
  <si>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</si>
  <si>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</si>
  <si>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</si>
  <si>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гарнир</t>
  </si>
  <si>
    <t>сладкое</t>
  </si>
  <si>
    <t>Отд./корп</t>
  </si>
  <si>
    <t>№ рец.</t>
  </si>
  <si>
    <t>Выход, г</t>
  </si>
  <si>
    <t xml:space="preserve">пром </t>
  </si>
  <si>
    <t>2 блюдо</t>
  </si>
  <si>
    <t>хлеб черн.</t>
  </si>
  <si>
    <t>хлеб бел.</t>
  </si>
  <si>
    <t>44533</t>
  </si>
  <si>
    <t>21/1</t>
  </si>
  <si>
    <t>18.2</t>
  </si>
  <si>
    <t>44510</t>
  </si>
  <si>
    <t>Тефтели мясные с рисом паровые</t>
  </si>
  <si>
    <t>Капуста тушеная</t>
  </si>
  <si>
    <t>Чай ягодный</t>
  </si>
  <si>
    <t>Салат из огурцов и помидоров с маслом растительным и зеленью</t>
  </si>
  <si>
    <t>Голень или бедро птицы отварное</t>
  </si>
  <si>
    <t>Рис припущенный</t>
  </si>
  <si>
    <t>Компот из кураги и изюма</t>
  </si>
  <si>
    <t>Хлеб ржано-пшеничный</t>
  </si>
  <si>
    <t>29/11</t>
  </si>
  <si>
    <t>Бутерброд с маслом</t>
  </si>
  <si>
    <t>МАОУ СОШ №10                                     9 день</t>
  </si>
  <si>
    <t>36,81</t>
  </si>
  <si>
    <t>Суп картофельный с макаронными изделиями, мясом</t>
  </si>
  <si>
    <t>Хлеб пшеничный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</si>
</sst>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-* #\ ##0.00_р_._-;\-* #\ ##0.00_р_._-;_-* &quot;-&quot;??_р_.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u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0">
    <xf numFmtId="0" fontId="0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6" fillId="0" borderId="0"/>
    <xf numFmtId="165" fontId="4" fillId="0" borderId="0" applyFont="0" applyFill="0" applyBorder="0" applyAlignment="0" applyProtection="0"/>
    <xf numFmtId="0" fontId="8" fillId="0" borderId="0"/>
    <xf numFmtId="0" fontId="3" fillId="0" borderId="0"/>
    <xf numFmtId="0" fontId="2" fillId="0" borderId="0"/>
  </cellStyleXfs>
  <cellXfs count="74">
    <xf numFmtId="0" fontId="0" fillId="0" borderId="0" xfId="0"/>
    <xf numFmtId="0" fontId="0" fillId="0" borderId="5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6" fillId="0" borderId="1" xfId="5" applyBorder="1"/>
    <xf numFmtId="0" fontId="6" fillId="3" borderId="1" xfId="5" applyFill="1" applyBorder="1" applyProtection="1">
      <protection locked="0"/>
    </xf>
    <xf numFmtId="0" fontId="6" fillId="3" borderId="1" xfId="5" applyFill="1" applyBorder="1" applyAlignment="1" applyProtection="1">
      <alignment wrapText="1"/>
      <protection locked="0"/>
    </xf>
    <xf numFmtId="0" fontId="6" fillId="3" borderId="8" xfId="5" applyFill="1" applyBorder="1" applyProtection="1">
      <protection locked="0"/>
    </xf>
    <xf numFmtId="1" fontId="6" fillId="3" borderId="8" xfId="5" applyNumberFormat="1" applyFill="1" applyBorder="1" applyProtection="1">
      <protection locked="0"/>
    </xf>
    <xf numFmtId="2" fontId="6" fillId="3" borderId="8" xfId="5" applyNumberFormat="1" applyFill="1" applyBorder="1" applyProtection="1">
      <protection locked="0"/>
    </xf>
    <xf numFmtId="0" fontId="6" fillId="0" borderId="4" xfId="5" applyBorder="1"/>
    <xf numFmtId="0" fontId="6" fillId="2" borderId="1" xfId="5" applyFill="1" applyBorder="1" applyProtection="1">
      <protection locked="0"/>
    </xf>
    <xf numFmtId="0" fontId="0" fillId="0" borderId="1" xfId="0" applyFill="1" applyBorder="1" applyProtection="1">
      <protection locked="0"/>
    </xf>
    <xf numFmtId="2" fontId="5" fillId="0" borderId="1" xfId="7" applyNumberFormat="1" applyFont="1" applyFill="1" applyBorder="1" applyAlignment="1">
      <alignment horizontal="left" vertical="center" wrapText="1"/>
    </xf>
    <xf numFmtId="49" fontId="7" fillId="0" borderId="1" xfId="7" applyNumberFormat="1" applyFont="1" applyFill="1" applyBorder="1" applyAlignment="1">
      <alignment horizontal="left" vertical="center"/>
    </xf>
    <xf numFmtId="49" fontId="7" fillId="4" borderId="1" xfId="7" applyNumberFormat="1" applyFont="1" applyFill="1" applyBorder="1" applyAlignment="1">
      <alignment horizontal="left" vertical="center"/>
    </xf>
    <xf numFmtId="49" fontId="7" fillId="2" borderId="1" xfId="7" applyNumberFormat="1" applyFont="1" applyFill="1" applyBorder="1" applyAlignment="1">
      <alignment horizontal="left" vertical="center"/>
    </xf>
    <xf numFmtId="0" fontId="7" fillId="4" borderId="1" xfId="7" applyFont="1" applyFill="1" applyBorder="1" applyAlignment="1">
      <alignment horizontal="left" vertical="center" wrapText="1"/>
    </xf>
    <xf numFmtId="2" fontId="5" fillId="4" borderId="0" xfId="7" applyNumberFormat="1" applyFont="1" applyFill="1" applyBorder="1" applyAlignment="1">
      <alignment horizontal="left" vertical="center"/>
    </xf>
    <xf numFmtId="2" fontId="5" fillId="0" borderId="0" xfId="7" applyNumberFormat="1" applyFont="1" applyBorder="1" applyAlignment="1">
      <alignment horizontal="left" vertical="center"/>
    </xf>
    <xf numFmtId="1" fontId="6" fillId="3" borderId="14" xfId="5" applyNumberFormat="1" applyFill="1" applyBorder="1" applyProtection="1">
      <protection locked="0"/>
    </xf>
    <xf numFmtId="1" fontId="6" fillId="3" borderId="15" xfId="5" applyNumberFormat="1" applyFill="1" applyBorder="1" applyProtection="1">
      <protection locked="0"/>
    </xf>
    <xf numFmtId="2" fontId="7" fillId="0" borderId="1" xfId="7" applyNumberFormat="1" applyFont="1" applyFill="1" applyBorder="1" applyAlignment="1">
      <alignment horizontal="left" vertical="center" wrapText="1"/>
    </xf>
    <xf numFmtId="2" fontId="7" fillId="0" borderId="1" xfId="7" applyNumberFormat="1" applyFont="1" applyFill="1" applyBorder="1" applyAlignment="1">
      <alignment vertical="center"/>
    </xf>
    <xf numFmtId="0" fontId="7" fillId="0" borderId="1" xfId="7" applyFont="1" applyFill="1" applyBorder="1" applyAlignment="1">
      <alignment horizontal="left" vertical="center" wrapText="1"/>
    </xf>
    <xf numFmtId="49" fontId="7" fillId="0" borderId="1" xfId="7" applyNumberFormat="1" applyFont="1" applyFill="1" applyBorder="1" applyAlignment="1">
      <alignment horizontal="left" vertical="center"/>
    </xf>
    <xf numFmtId="1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 wrapText="1"/>
    </xf>
    <xf numFmtId="2" fontId="5" fillId="0" borderId="1" xfId="7" applyNumberFormat="1" applyFont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7" fillId="0" borderId="13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5" fillId="4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 wrapText="1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7" fillId="4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5" fillId="4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 wrapText="1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5" fillId="0" borderId="1" xfId="7" applyNumberFormat="1" applyFont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5" fillId="0" borderId="1" xfId="8" applyNumberFormat="1" applyFont="1" applyBorder="1" applyAlignment="1">
      <alignment horizontal="left" vertical="center"/>
    </xf>
    <xf numFmtId="2" fontId="5" fillId="0" borderId="1" xfId="8" applyNumberFormat="1" applyFont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5" fillId="0" borderId="1" xfId="9" applyNumberFormat="1" applyFont="1" applyFill="1" applyBorder="1" applyAlignment="1">
      <alignment horizontal="left" vertical="center"/>
    </xf>
    <xf numFmtId="2" fontId="5" fillId="0" borderId="1" xfId="7" applyNumberFormat="1" applyFont="1" applyFill="1" applyBorder="1" applyAlignment="1">
      <alignment vertical="center"/>
    </xf>
    <xf numFmtId="1" fontId="5" fillId="0" borderId="1" xfId="7" applyNumberFormat="1" applyFont="1" applyFill="1" applyBorder="1" applyAlignment="1">
      <alignment horizontal="left" vertical="center"/>
    </xf>
    <xf numFmtId="0" fontId="1" fillId="0" borderId="1" xfId="5" applyFont="1" applyBorder="1"/>
    <xf numFmtId="2" fontId="10" fillId="3" borderId="1" xfId="5" applyNumberFormat="1" applyFont="1" applyFill="1" applyBorder="1" applyAlignment="1" applyProtection="1">
      <alignment horizontal="left"/>
      <protection locked="0"/>
    </xf>
    <xf numFmtId="2" fontId="10" fillId="3" borderId="6" xfId="5" applyNumberFormat="1" applyFont="1" applyFill="1" applyBorder="1" applyAlignment="1" applyProtection="1">
      <alignment horizontal="left"/>
      <protection locked="0"/>
    </xf>
    <xf numFmtId="49" fontId="5" fillId="0" borderId="1" xfId="7" applyNumberFormat="1" applyFont="1" applyFill="1" applyBorder="1" applyAlignment="1">
      <alignment horizontal="left" vertical="center"/>
    </xf>
    <xf numFmtId="14" fontId="0" fillId="2" borderId="1" xfId="0" applyNumberFormat="1" applyFill="1" applyBorder="1" applyProtection="1">
      <protection locked="0"/>
    </xf>
    <xf numFmtId="0" fontId="5" fillId="0" borderId="1" xfId="7" applyFont="1" applyFill="1" applyBorder="1" applyAlignment="1">
      <alignment horizontal="left" vertical="center" wrapText="1"/>
    </xf>
    <xf numFmtId="0" fontId="11" fillId="0" borderId="1" xfId="5" applyFont="1" applyBorder="1"/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4" xfId="0" applyBorder="1" applyAlignment="1">
      <alignment vertical="top"/>
    </xf>
    <xf numFmtId="0" fontId="0" fillId="0" borderId="16" xfId="0" applyBorder="1" applyAlignment="1">
      <alignment vertical="top"/>
    </xf>
    <xf numFmtId="0" fontId="0" fillId="0" borderId="4" xfId="0" applyBorder="1" applyAlignment="1">
      <alignment vertical="top"/>
    </xf>
  </cellXfs>
  <cellStyles count="10">
    <cellStyle name="Обычный" xfId="0" builtinId="0"/>
    <cellStyle name="Обычный 11" xfId="1"/>
    <cellStyle name="Обычный 12" xfId="2"/>
    <cellStyle name="Обычный 2" xfId="4"/>
    <cellStyle name="Обычный 3" xfId="7"/>
    <cellStyle name="Обычный 4" xfId="5"/>
    <cellStyle name="Обычный 5" xfId="8"/>
    <cellStyle name="Обычный 5 2" xfId="9"/>
    <cellStyle name="Финансовый 10" xfId="3"/>
    <cellStyle name="Финансовый 10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8" t="s">
        <v>38</v>
      </c>
      <c r="C1" s="69"/>
      <c r="D1" s="70"/>
      <c r="E1" t="s">
        <v>17</v>
      </c>
      <c r="F1" s="9"/>
      <c r="I1" t="s">
        <v>1</v>
      </c>
      <c r="J1" s="65">
        <v>46135</v>
      </c>
    </row>
    <row r="2" spans="1:11" ht="7.5" customHeight="1" thickBot="1" x14ac:dyDescent="0.3"/>
    <row r="3" spans="1:11" x14ac:dyDescent="0.25">
      <c r="A3" s="4" t="s">
        <v>2</v>
      </c>
      <c r="B3" s="5" t="s">
        <v>3</v>
      </c>
      <c r="C3" s="5" t="s">
        <v>18</v>
      </c>
      <c r="D3" s="5" t="s">
        <v>4</v>
      </c>
      <c r="E3" s="5" t="s">
        <v>19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ht="15.75" x14ac:dyDescent="0.25">
      <c r="A4" s="71" t="s">
        <v>10</v>
      </c>
      <c r="B4" s="12" t="s">
        <v>15</v>
      </c>
      <c r="C4" s="64" t="s">
        <v>24</v>
      </c>
      <c r="D4" s="30" t="s">
        <v>29</v>
      </c>
      <c r="E4" s="35">
        <v>180</v>
      </c>
      <c r="F4" s="37">
        <v>19.2</v>
      </c>
      <c r="G4" s="36">
        <f>E4*87/150</f>
        <v>104.4</v>
      </c>
      <c r="H4" s="42">
        <f>E4*3.25/150</f>
        <v>3.9</v>
      </c>
      <c r="I4" s="42">
        <f>E4*3.73/200</f>
        <v>3.3569999999999998</v>
      </c>
      <c r="J4" s="42">
        <f>E4*11.9/150</f>
        <v>14.28</v>
      </c>
    </row>
    <row r="5" spans="1:11" ht="15.75" x14ac:dyDescent="0.25">
      <c r="A5" s="72"/>
      <c r="B5" s="18" t="s">
        <v>21</v>
      </c>
      <c r="C5" s="64" t="s">
        <v>39</v>
      </c>
      <c r="D5" s="21" t="s">
        <v>28</v>
      </c>
      <c r="E5" s="57">
        <v>100</v>
      </c>
      <c r="F5" s="38">
        <v>96.18</v>
      </c>
      <c r="G5" s="53">
        <f>E5*230.6/100</f>
        <v>230.6</v>
      </c>
      <c r="H5" s="53">
        <f>E5*12.9/100</f>
        <v>12.9</v>
      </c>
      <c r="I5" s="53">
        <f>E5*13.4/100</f>
        <v>13.4</v>
      </c>
      <c r="J5" s="53">
        <f>E5*14.6/100</f>
        <v>14.6</v>
      </c>
    </row>
    <row r="6" spans="1:11" ht="15.75" x14ac:dyDescent="0.25">
      <c r="A6" s="72"/>
      <c r="B6" s="12" t="s">
        <v>11</v>
      </c>
      <c r="C6" s="64" t="s">
        <v>36</v>
      </c>
      <c r="D6" s="50" t="s">
        <v>30</v>
      </c>
      <c r="E6" s="50">
        <v>200</v>
      </c>
      <c r="F6" s="52">
        <v>8.73</v>
      </c>
      <c r="G6" s="53">
        <v>78</v>
      </c>
      <c r="H6" s="51">
        <v>0.3</v>
      </c>
      <c r="I6" s="51">
        <v>0.1</v>
      </c>
      <c r="J6" s="51">
        <v>18.899999999999999</v>
      </c>
    </row>
    <row r="7" spans="1:11" ht="15.75" x14ac:dyDescent="0.25">
      <c r="A7" s="72"/>
      <c r="B7" s="61" t="s">
        <v>23</v>
      </c>
      <c r="C7" s="60">
        <v>44209</v>
      </c>
      <c r="D7" s="59" t="s">
        <v>37</v>
      </c>
      <c r="E7" s="57">
        <v>51</v>
      </c>
      <c r="F7" s="58">
        <v>19.91</v>
      </c>
      <c r="G7" s="57">
        <f>E7*160/50</f>
        <v>163.19999999999999</v>
      </c>
      <c r="H7" s="57">
        <f>E7*3.2/50</f>
        <v>3.2640000000000002</v>
      </c>
      <c r="I7" s="57">
        <f>E7*7.7/50</f>
        <v>7.8540000000000001</v>
      </c>
      <c r="J7" s="57">
        <f>E7*19.5/50</f>
        <v>19.89</v>
      </c>
    </row>
    <row r="8" spans="1:11" ht="15.75" x14ac:dyDescent="0.25">
      <c r="A8" s="72"/>
      <c r="B8" s="12" t="s">
        <v>22</v>
      </c>
      <c r="C8" s="34" t="s">
        <v>20</v>
      </c>
      <c r="D8" s="59" t="s">
        <v>35</v>
      </c>
      <c r="E8" s="57">
        <v>32</v>
      </c>
      <c r="F8" s="58">
        <v>3.79</v>
      </c>
      <c r="G8" s="57">
        <f>E8*68.97/30</f>
        <v>73.567999999999998</v>
      </c>
      <c r="H8" s="57">
        <f>E8*1.68/30</f>
        <v>1.792</v>
      </c>
      <c r="I8" s="57">
        <f>E8*0.33/30</f>
        <v>0.35200000000000004</v>
      </c>
      <c r="J8" s="57">
        <f>E8*14.82/30</f>
        <v>15.808</v>
      </c>
    </row>
    <row r="9" spans="1:11" ht="15.75" x14ac:dyDescent="0.25">
      <c r="A9" s="72"/>
      <c r="B9" s="67"/>
      <c r="C9" s="34"/>
      <c r="D9" s="31"/>
      <c r="E9" s="57"/>
      <c r="F9" s="58"/>
      <c r="G9" s="57"/>
      <c r="H9" s="57"/>
      <c r="I9" s="57"/>
      <c r="J9" s="57"/>
    </row>
    <row r="10" spans="1:11" ht="15.75" x14ac:dyDescent="0.25">
      <c r="A10" s="73"/>
      <c r="B10" s="18"/>
      <c r="C10" s="33"/>
      <c r="D10" s="50"/>
      <c r="E10" s="41"/>
      <c r="F10" s="41"/>
      <c r="G10" s="41"/>
      <c r="H10" s="41"/>
      <c r="I10" s="41"/>
      <c r="J10" s="41"/>
    </row>
    <row r="11" spans="1:11" ht="15.75" x14ac:dyDescent="0.25">
      <c r="A11" s="1"/>
      <c r="B11" s="19"/>
      <c r="C11" s="13"/>
      <c r="D11" s="14"/>
      <c r="E11" s="62">
        <f t="shared" ref="E11:I11" si="0">SUM(E4:E10)</f>
        <v>563</v>
      </c>
      <c r="F11" s="62">
        <f>SUM(F4:F10)+0.01</f>
        <v>147.82</v>
      </c>
      <c r="G11" s="62">
        <f t="shared" si="0"/>
        <v>649.76800000000003</v>
      </c>
      <c r="H11" s="62">
        <v>22.16</v>
      </c>
      <c r="I11" s="62">
        <f t="shared" si="0"/>
        <v>25.063000000000002</v>
      </c>
      <c r="J11" s="63">
        <f>SUM(J4:J10)</f>
        <v>83.478000000000009</v>
      </c>
    </row>
    <row r="12" spans="1:11" ht="16.5" thickBot="1" x14ac:dyDescent="0.3">
      <c r="A12" s="2"/>
      <c r="B12" s="15"/>
      <c r="C12" s="15"/>
      <c r="D12" s="24"/>
      <c r="E12" s="16"/>
      <c r="F12" s="17"/>
      <c r="G12" s="16"/>
      <c r="H12" s="28"/>
      <c r="I12" s="28"/>
      <c r="J12" s="29"/>
    </row>
    <row r="13" spans="1:11" ht="31.5" x14ac:dyDescent="0.25">
      <c r="A13" s="1" t="s">
        <v>12</v>
      </c>
      <c r="B13" s="18" t="s">
        <v>13</v>
      </c>
      <c r="C13" s="23" t="s">
        <v>25</v>
      </c>
      <c r="D13" s="25" t="s">
        <v>31</v>
      </c>
      <c r="E13" s="44">
        <v>100</v>
      </c>
      <c r="F13" s="55">
        <v>37.950000000000003</v>
      </c>
      <c r="G13" s="40">
        <f>E13*124/100</f>
        <v>124</v>
      </c>
      <c r="H13" s="47">
        <f>E13*1.2/100</f>
        <v>1.2</v>
      </c>
      <c r="I13" s="47">
        <f>E13*3.6/60</f>
        <v>6</v>
      </c>
      <c r="J13" s="47">
        <f>E13*16.2/100</f>
        <v>16.2</v>
      </c>
    </row>
    <row r="14" spans="1:11" ht="31.5" x14ac:dyDescent="0.25">
      <c r="A14" s="1"/>
      <c r="B14" s="12" t="s">
        <v>14</v>
      </c>
      <c r="C14" s="22" t="s">
        <v>26</v>
      </c>
      <c r="D14" s="66" t="s">
        <v>40</v>
      </c>
      <c r="E14" s="43">
        <v>250</v>
      </c>
      <c r="F14" s="55">
        <v>15.95</v>
      </c>
      <c r="G14" s="39">
        <f>E14*186.6/250</f>
        <v>186.6</v>
      </c>
      <c r="H14" s="46">
        <f>E14*4.4/250</f>
        <v>4.4000000000000004</v>
      </c>
      <c r="I14" s="46">
        <f>E14*4.7/250</f>
        <v>4.7</v>
      </c>
      <c r="J14" s="46">
        <f>E14*31.5/250</f>
        <v>31.5</v>
      </c>
      <c r="K14" s="26"/>
    </row>
    <row r="15" spans="1:11" ht="15.75" x14ac:dyDescent="0.25">
      <c r="A15" s="1"/>
      <c r="B15" s="12" t="s">
        <v>21</v>
      </c>
      <c r="C15" s="34">
        <v>4232</v>
      </c>
      <c r="D15" s="32" t="s">
        <v>32</v>
      </c>
      <c r="E15" s="45">
        <v>100</v>
      </c>
      <c r="F15" s="56">
        <v>71.78</v>
      </c>
      <c r="G15" s="49">
        <f>E15*198/90</f>
        <v>220</v>
      </c>
      <c r="H15" s="48">
        <f>E15*17.19/90</f>
        <v>19.100000000000001</v>
      </c>
      <c r="I15" s="48">
        <f>E15*14.31/90</f>
        <v>15.9</v>
      </c>
      <c r="J15" s="48">
        <f>E15*0.18/90</f>
        <v>0.2</v>
      </c>
      <c r="K15" s="27"/>
    </row>
    <row r="16" spans="1:11" ht="15.75" x14ac:dyDescent="0.25">
      <c r="A16" s="1"/>
      <c r="B16" s="12" t="s">
        <v>15</v>
      </c>
      <c r="C16" s="34">
        <v>305</v>
      </c>
      <c r="D16" s="32" t="s">
        <v>33</v>
      </c>
      <c r="E16" s="57">
        <v>180</v>
      </c>
      <c r="F16" s="56">
        <v>20.48</v>
      </c>
      <c r="G16" s="57">
        <f>E16*280/200</f>
        <v>252</v>
      </c>
      <c r="H16" s="57">
        <f>E16*4.8/200</f>
        <v>4.32</v>
      </c>
      <c r="I16" s="57">
        <f>E16*7.2/200</f>
        <v>6.48</v>
      </c>
      <c r="J16" s="57">
        <f>E16*48.9/200</f>
        <v>44.01</v>
      </c>
      <c r="K16" s="27"/>
    </row>
    <row r="17" spans="1:11" ht="15.75" x14ac:dyDescent="0.25">
      <c r="A17" s="1"/>
      <c r="B17" s="12" t="s">
        <v>16</v>
      </c>
      <c r="C17" s="33" t="s">
        <v>27</v>
      </c>
      <c r="D17" s="50" t="s">
        <v>34</v>
      </c>
      <c r="E17" s="45">
        <v>200</v>
      </c>
      <c r="F17" s="56">
        <v>12.49</v>
      </c>
      <c r="G17" s="49">
        <v>88</v>
      </c>
      <c r="H17" s="48">
        <v>0.7</v>
      </c>
      <c r="I17" s="48">
        <v>0</v>
      </c>
      <c r="J17" s="48">
        <v>21.1</v>
      </c>
      <c r="K17" s="27"/>
    </row>
    <row r="18" spans="1:11" ht="15.75" x14ac:dyDescent="0.25">
      <c r="A18" s="1"/>
      <c r="B18" s="12" t="s">
        <v>23</v>
      </c>
      <c r="C18" s="34" t="s">
        <v>20</v>
      </c>
      <c r="D18" s="59" t="s">
        <v>41</v>
      </c>
      <c r="E18" s="57">
        <v>38</v>
      </c>
      <c r="F18" s="58">
        <v>4.8499999999999996</v>
      </c>
      <c r="G18" s="57">
        <f>E18*70.14/30</f>
        <v>88.844000000000008</v>
      </c>
      <c r="H18" s="57">
        <f>E18*2.37/30</f>
        <v>3.0020000000000002</v>
      </c>
      <c r="I18" s="57">
        <f>E18*0.3/30</f>
        <v>0.38</v>
      </c>
      <c r="J18" s="57">
        <f>E18*14.49/30</f>
        <v>18.353999999999999</v>
      </c>
      <c r="K18" s="27"/>
    </row>
    <row r="19" spans="1:11" ht="15.75" x14ac:dyDescent="0.25">
      <c r="A19" s="1"/>
      <c r="B19" s="20" t="s">
        <v>22</v>
      </c>
      <c r="C19" s="34" t="s">
        <v>20</v>
      </c>
      <c r="D19" s="59" t="s">
        <v>35</v>
      </c>
      <c r="E19" s="57">
        <v>30</v>
      </c>
      <c r="F19" s="58">
        <v>3.55</v>
      </c>
      <c r="G19" s="57">
        <f>E19*68.97/30</f>
        <v>68.97</v>
      </c>
      <c r="H19" s="57">
        <f>E19*1.68/30</f>
        <v>1.68</v>
      </c>
      <c r="I19" s="57">
        <f>E19*0.33/30</f>
        <v>0.33</v>
      </c>
      <c r="J19" s="57">
        <f>E19*14.82/30</f>
        <v>14.82</v>
      </c>
      <c r="K19" s="27"/>
    </row>
    <row r="20" spans="1:11" ht="15.75" x14ac:dyDescent="0.25">
      <c r="A20" s="1"/>
      <c r="B20" s="20"/>
      <c r="C20" s="34"/>
      <c r="D20" s="31"/>
      <c r="E20" s="51"/>
      <c r="F20" s="52"/>
      <c r="G20" s="51"/>
      <c r="H20" s="53"/>
      <c r="I20" s="53"/>
      <c r="J20" s="53"/>
      <c r="K20" s="27"/>
    </row>
    <row r="21" spans="1:11" ht="15.75" x14ac:dyDescent="0.25">
      <c r="A21" s="1"/>
      <c r="B21" s="20"/>
      <c r="C21" s="33"/>
      <c r="D21" s="32"/>
      <c r="E21" s="54">
        <f>E13+E14+E15+E16+E17+E18+E19</f>
        <v>898</v>
      </c>
      <c r="F21" s="54">
        <f>F13+F14+F15+F16+F17+F18+F19</f>
        <v>167.05</v>
      </c>
      <c r="G21" s="54">
        <f>G13+G14+G15+G16+G17+G18+G19</f>
        <v>1028.414</v>
      </c>
      <c r="H21" s="54">
        <f t="shared" ref="H21:I21" si="1">H13+H14+H15+H16+H17+H18+H19</f>
        <v>34.402000000000001</v>
      </c>
      <c r="I21" s="54">
        <f t="shared" si="1"/>
        <v>33.79</v>
      </c>
      <c r="J21" s="54">
        <f>J13+J14+J15+J16+J17+J18+J19</f>
        <v>146.18399999999997</v>
      </c>
      <c r="K21" s="27"/>
    </row>
    <row r="22" spans="1:11" ht="15.75" thickBot="1" x14ac:dyDescent="0.3">
      <c r="A22" s="2"/>
      <c r="B22" s="3"/>
      <c r="C22" s="3"/>
      <c r="D22" s="11"/>
      <c r="E22" s="7"/>
      <c r="F22" s="10"/>
      <c r="G22" s="7"/>
      <c r="H22" s="7"/>
      <c r="I22" s="7"/>
      <c r="J22" s="8"/>
    </row>
  </sheetData>
  <mergeCells count="2">
    <mergeCell ref="B1:D1"/>
    <mergeCell ref="A4:A10"/>
  </mergeCells>
  <pageMargins left="0.25" right="0.25" top="0.75" bottom="0.75" header="0.3" footer="0.3"/>
  <pageSetup paperSize="9" orientation="landscape" r:id="rId1"/>
  <ignoredErrors>
    <ignoredError sqref="E11 G11 I11:J11" unlockedFormula="1"/>
    <ignoredError sqref="C4 C1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2026-04-17T04:41:22Z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-1690335751</vt:i4>
  </property>
  <property fmtid="{D5CDD505-2E9C-101B-9397-08002B2CF9AE}" pid="3" name="_NewReviewCycle">
    <vt:lpwstr/>
  </property>
  <property fmtid="{D5CDD505-2E9C-101B-9397-08002B2CF9AE}" pid="4" name="_EmailSubject">
    <vt:lpwstr>FW: меню для сайта</vt:lpwstr>
  </property>
  <property fmtid="{D5CDD505-2E9C-101B-9397-08002B2CF9AE}" pid="5" name="_AuthorEmail">
    <vt:lpwstr>director@bistokschool5.ru</vt:lpwstr>
  </property>
  <property fmtid="{D5CDD505-2E9C-101B-9397-08002B2CF9AE}" pid="6" name="_AuthorEmailDisplayName">
    <vt:lpwstr>director@bistokschool5.ru</vt:lpwstr>
  </property>
  <property fmtid="{D5CDD505-2E9C-101B-9397-08002B2CF9AE}" pid="7" name="_ReviewingToolsShownOnce">
    <vt:lpwstr/>
  </property>
</Properties>
</file>