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5" i="1" l="1"/>
  <c r="I5" i="1"/>
  <c r="H5" i="1"/>
  <c r="G5" i="1"/>
  <c r="J6" i="1"/>
  <c r="I6" i="1"/>
  <c r="H6" i="1"/>
  <c r="G6" i="1"/>
  <c r="J8" i="1"/>
  <c r="I8" i="1"/>
  <c r="H8" i="1"/>
  <c r="G8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 l="1"/>
  <c r="E21" i="1"/>
  <c r="F10" i="1"/>
  <c r="E10" i="1"/>
  <c r="J19" i="1" l="1"/>
  <c r="I19" i="1"/>
  <c r="H19" i="1"/>
  <c r="G19" i="1"/>
  <c r="J18" i="1"/>
  <c r="J21" i="1" s="1"/>
  <c r="I18" i="1"/>
  <c r="I21" i="1" s="1"/>
  <c r="H18" i="1"/>
  <c r="H21" i="1" s="1"/>
  <c r="G18" i="1"/>
  <c r="G21" i="1" s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<sst xmlns="http://schemas.openxmlformats.org/spreadsheetml/2006/main" count="50" uniqueCount="40">
  <si>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</si>
  <si>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</si>
  <si>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</si>
  <si>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</si>
  <si>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</si>
  <si>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</si>
  <si>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</si>
  <si>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</si>
  <si>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</si>
  <si>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</si>
  <si>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</si>
  <si>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</si>
  <si>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</si>
  <si>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</si>
  <si>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</si>
  <si>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</si>
  <si>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</si>
  <si>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</si>
  <si>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</si>
  <si>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</si>
  <si>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</si>
  <si>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</si>
  <si>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</si>
  <si>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</si>
  <si>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21/1</t>
  </si>
  <si>
    <t>18.2</t>
  </si>
  <si>
    <t>44510</t>
  </si>
  <si>
    <t>Салат из огурцов и помидоров с маслом растительным и зеленью</t>
  </si>
  <si>
    <t>Суп картофельный с макаронными изделиями и мясом</t>
  </si>
  <si>
    <t>Голень или бедро птицы отварное</t>
  </si>
  <si>
    <t>Рис припущенный</t>
  </si>
  <si>
    <t>Компот из кураги и изюма</t>
  </si>
  <si>
    <t>44533</t>
  </si>
  <si>
    <t>Тефтели мясные с рисом паровые</t>
  </si>
  <si>
    <t>Капуста тушеная</t>
  </si>
  <si>
    <t>44387</t>
  </si>
  <si>
    <t>Чай ягодный</t>
  </si>
  <si>
    <t>Хлеб ржано-пшеничный</t>
  </si>
  <si>
    <t>МАОУ СОШ №10 д.Б.Седельниково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</si>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</sst>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0" borderId="5" xfId="5" applyBorder="1"/>
    <xf numFmtId="0" fontId="6" fillId="0" borderId="1" xfId="5" applyBorder="1"/>
    <xf numFmtId="0" fontId="6" fillId="3" borderId="1" xfId="5" applyFill="1" applyBorder="1" applyProtection="1">
      <protection locked="0"/>
    </xf>
    <xf numFmtId="0" fontId="6" fillId="3" borderId="1" xfId="5" applyFill="1" applyBorder="1" applyAlignment="1" applyProtection="1">
      <alignment wrapText="1"/>
      <protection locked="0"/>
    </xf>
    <xf numFmtId="1" fontId="6" fillId="3" borderId="1" xfId="5" applyNumberFormat="1" applyFill="1" applyBorder="1" applyProtection="1">
      <protection locked="0"/>
    </xf>
    <xf numFmtId="2" fontId="6" fillId="3" borderId="1" xfId="5" applyNumberFormat="1" applyFill="1" applyBorder="1" applyProtection="1">
      <protection locked="0"/>
    </xf>
    <xf numFmtId="0" fontId="6" fillId="3" borderId="9" xfId="5" applyFill="1" applyBorder="1" applyProtection="1">
      <protection locked="0"/>
    </xf>
    <xf numFmtId="1" fontId="6" fillId="3" borderId="9" xfId="5" applyNumberFormat="1" applyFill="1" applyBorder="1" applyProtection="1">
      <protection locked="0"/>
    </xf>
    <xf numFmtId="2" fontId="6" fillId="3" borderId="9" xfId="5" applyNumberFormat="1" applyFill="1" applyBorder="1" applyProtection="1">
      <protection locked="0"/>
    </xf>
    <xf numFmtId="0" fontId="6" fillId="0" borderId="4" xfId="5" applyBorder="1"/>
    <xf numFmtId="1" fontId="6" fillId="3" borderId="7" xfId="5" applyNumberFormat="1" applyFill="1" applyBorder="1" applyProtection="1">
      <protection locked="0"/>
    </xf>
    <xf numFmtId="0" fontId="6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7" fillId="0" borderId="1" xfId="7" applyNumberFormat="1" applyFont="1" applyFill="1" applyBorder="1" applyAlignment="1">
      <alignment horizontal="left" vertical="center"/>
    </xf>
    <xf numFmtId="49" fontId="7" fillId="4" borderId="1" xfId="7" applyNumberFormat="1" applyFont="1" applyFill="1" applyBorder="1" applyAlignment="1">
      <alignment horizontal="left" vertical="center"/>
    </xf>
    <xf numFmtId="49" fontId="7" fillId="2" borderId="1" xfId="7" applyNumberFormat="1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 wrapText="1"/>
    </xf>
    <xf numFmtId="0" fontId="7" fillId="4" borderId="1" xfId="7" applyFont="1" applyFill="1" applyBorder="1" applyAlignment="1">
      <alignment horizontal="left" vertical="center" wrapText="1"/>
    </xf>
    <xf numFmtId="2" fontId="5" fillId="4" borderId="0" xfId="7" applyNumberFormat="1" applyFont="1" applyFill="1" applyBorder="1" applyAlignment="1">
      <alignment horizontal="left" vertical="center"/>
    </xf>
    <xf numFmtId="2" fontId="5" fillId="0" borderId="0" xfId="7" applyNumberFormat="1" applyFont="1" applyBorder="1" applyAlignment="1">
      <alignment horizontal="left" vertical="center"/>
    </xf>
    <xf numFmtId="1" fontId="6" fillId="3" borderId="15" xfId="5" applyNumberFormat="1" applyFill="1" applyBorder="1" applyProtection="1">
      <protection locked="0"/>
    </xf>
    <xf numFmtId="1" fontId="6" fillId="3" borderId="16" xfId="5" applyNumberFormat="1" applyFill="1" applyBorder="1" applyProtection="1">
      <protection locked="0"/>
    </xf>
    <xf numFmtId="2" fontId="7" fillId="0" borderId="1" xfId="7" applyNumberFormat="1" applyFont="1" applyFill="1" applyBorder="1" applyAlignment="1">
      <alignment vertical="center"/>
    </xf>
    <xf numFmtId="0" fontId="7" fillId="0" borderId="1" xfId="7" applyFont="1" applyFill="1" applyBorder="1" applyAlignment="1">
      <alignment horizontal="left" vertical="center" wrapText="1"/>
    </xf>
    <xf numFmtId="49" fontId="7" fillId="0" borderId="1" xfId="7" applyNumberFormat="1" applyFont="1" applyFill="1" applyBorder="1" applyAlignment="1">
      <alignment horizontal="left"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9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7" fillId="0" borderId="14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2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38</v>
      </c>
      <c r="C1" s="68"/>
      <c r="D1" s="69"/>
      <c r="E1" t="s">
        <v>17</v>
      </c>
      <c r="F1" s="10"/>
      <c r="I1" t="s">
        <v>1</v>
      </c>
      <c r="J1" s="9">
        <v>45911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6.5" thickBot="1">
      <c r="A4" s="70" t="s">
        <v>10</v>
      </c>
      <c r="B4" s="13"/>
      <c r="C4" s="58"/>
      <c r="D4" s="59"/>
      <c r="E4" s="63"/>
      <c r="F4" s="66"/>
      <c r="G4" s="64"/>
      <c r="H4" s="64"/>
      <c r="I4" s="64"/>
      <c r="J4" s="64"/>
    </row>
    <row r="5" spans="1:11" ht="15.75">
      <c r="A5" s="70"/>
      <c r="B5" s="13" t="s">
        <v>21</v>
      </c>
      <c r="C5" s="58" t="s">
        <v>32</v>
      </c>
      <c r="D5" s="59" t="s">
        <v>33</v>
      </c>
      <c r="E5" s="63">
        <v>90</v>
      </c>
      <c r="F5" s="66">
        <v>86.86</v>
      </c>
      <c r="G5" s="64">
        <f>230.777777777778*E5/100</f>
        <v>207.70000000000019</v>
      </c>
      <c r="H5" s="64">
        <f>12.8888888888889*E5/100</f>
        <v>11.600000000000009</v>
      </c>
      <c r="I5" s="64">
        <f>13.4444444444444*E5/100</f>
        <v>12.099999999999959</v>
      </c>
      <c r="J5" s="64">
        <f>14.5555555555556*E5/100</f>
        <v>13.100000000000041</v>
      </c>
    </row>
    <row r="6" spans="1:11" ht="15.75">
      <c r="A6" s="70"/>
      <c r="B6" s="14" t="s">
        <v>15</v>
      </c>
      <c r="C6" s="58" t="s">
        <v>32</v>
      </c>
      <c r="D6" s="60" t="s">
        <v>34</v>
      </c>
      <c r="E6" s="60">
        <v>180</v>
      </c>
      <c r="F6" s="65">
        <v>21.09</v>
      </c>
      <c r="G6" s="64">
        <f>104.4*E6/180</f>
        <v>104.4</v>
      </c>
      <c r="H6" s="63">
        <f>3.9*E6/180</f>
        <v>3.9</v>
      </c>
      <c r="I6" s="63">
        <f>3.42*E6/180</f>
        <v>3.42</v>
      </c>
      <c r="J6" s="63">
        <f>14.28*E6/180</f>
        <v>14.280000000000001</v>
      </c>
    </row>
    <row r="7" spans="1:11" ht="15.75">
      <c r="A7" s="70"/>
      <c r="B7" s="14" t="s">
        <v>11</v>
      </c>
      <c r="C7" s="58" t="s">
        <v>35</v>
      </c>
      <c r="D7" s="60" t="s">
        <v>36</v>
      </c>
      <c r="E7" s="60">
        <v>200</v>
      </c>
      <c r="F7" s="65">
        <v>7.26</v>
      </c>
      <c r="G7" s="64">
        <v>77.7</v>
      </c>
      <c r="H7" s="63">
        <v>0.3</v>
      </c>
      <c r="I7" s="63">
        <v>0.1</v>
      </c>
      <c r="J7" s="63">
        <v>18.899999999999999</v>
      </c>
    </row>
    <row r="8" spans="1:11" ht="15.75">
      <c r="A8" s="70"/>
      <c r="B8" s="14" t="s">
        <v>23</v>
      </c>
      <c r="C8" s="62" t="s">
        <v>20</v>
      </c>
      <c r="D8" s="61" t="s">
        <v>39</v>
      </c>
      <c r="E8" s="63">
        <v>50</v>
      </c>
      <c r="F8" s="57">
        <v>6.4</v>
      </c>
      <c r="G8" s="63">
        <f>E8*70.14/30</f>
        <v>116.9</v>
      </c>
      <c r="H8" s="63">
        <f>E8*2.37/30</f>
        <v>3.95</v>
      </c>
      <c r="I8" s="63">
        <f>E8*0.3/30</f>
        <v>0.5</v>
      </c>
      <c r="J8" s="63">
        <f>E8*14.49/30</f>
        <v>24.15</v>
      </c>
    </row>
    <row r="9" spans="1:11" ht="16.5" thickBot="1">
      <c r="A9" s="70"/>
      <c r="B9" s="14" t="s">
        <v>22</v>
      </c>
      <c r="C9" s="62" t="s">
        <v>20</v>
      </c>
      <c r="D9" s="61" t="s">
        <v>37</v>
      </c>
      <c r="E9" s="63">
        <v>30</v>
      </c>
      <c r="F9" s="57">
        <v>3.43</v>
      </c>
      <c r="G9" s="63">
        <f>E9*68.97/30</f>
        <v>68.97</v>
      </c>
      <c r="H9" s="63">
        <f>E9*1.68/30</f>
        <v>1.68</v>
      </c>
      <c r="I9" s="63">
        <f>E9*0.33/30</f>
        <v>0.33</v>
      </c>
      <c r="J9" s="63">
        <f>E9*14.82/30</f>
        <v>14.82</v>
      </c>
    </row>
    <row r="10" spans="1:11" ht="15.75">
      <c r="A10" s="70"/>
      <c r="B10" s="13"/>
      <c r="C10" s="37"/>
      <c r="D10" s="49"/>
      <c r="E10" s="41">
        <f>E4+E5+E6+E7+E8+E9</f>
        <v>550</v>
      </c>
      <c r="F10" s="41">
        <f t="shared" ref="F10:J10" si="0">F4+F5+F6+F7+F8+F9</f>
        <v>125.04000000000002</v>
      </c>
      <c r="G10" s="41">
        <f t="shared" si="0"/>
        <v>575.67000000000019</v>
      </c>
      <c r="H10" s="41">
        <f t="shared" si="0"/>
        <v>21.43000000000001</v>
      </c>
      <c r="I10" s="41">
        <f t="shared" si="0"/>
        <v>16.449999999999957</v>
      </c>
      <c r="J10" s="41">
        <f t="shared" si="0"/>
        <v>85.250000000000028</v>
      </c>
    </row>
    <row r="11" spans="1:11">
      <c r="A11" s="1"/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5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31.5">
      <c r="A13" s="1" t="s">
        <v>12</v>
      </c>
      <c r="B13" s="22" t="s">
        <v>13</v>
      </c>
      <c r="C13" s="27" t="s">
        <v>24</v>
      </c>
      <c r="D13" s="30" t="s">
        <v>27</v>
      </c>
      <c r="E13" s="43">
        <v>80</v>
      </c>
      <c r="F13" s="54">
        <v>22.41</v>
      </c>
      <c r="G13" s="40">
        <f>E13*74.16/60</f>
        <v>98.879999999999981</v>
      </c>
      <c r="H13" s="46">
        <f>E13*0.72/60</f>
        <v>0.95999999999999985</v>
      </c>
      <c r="I13" s="46">
        <f>E13*3.6/60</f>
        <v>4.8</v>
      </c>
      <c r="J13" s="46">
        <f>E13*9.72/60</f>
        <v>12.96</v>
      </c>
      <c r="K13" s="31"/>
    </row>
    <row r="14" spans="1:11" ht="31.5">
      <c r="A14" s="1"/>
      <c r="B14" s="14" t="s">
        <v>14</v>
      </c>
      <c r="C14" s="26" t="s">
        <v>25</v>
      </c>
      <c r="D14" s="29" t="s">
        <v>28</v>
      </c>
      <c r="E14" s="42">
        <v>200</v>
      </c>
      <c r="F14" s="54">
        <v>7.89</v>
      </c>
      <c r="G14" s="39">
        <f>E14*151/200</f>
        <v>151</v>
      </c>
      <c r="H14" s="45">
        <f>E14*3.6/200</f>
        <v>3.6</v>
      </c>
      <c r="I14" s="45">
        <f>E14*4.1/200</f>
        <v>4.0999999999999996</v>
      </c>
      <c r="J14" s="45">
        <f>E14*24.7/200</f>
        <v>24.7</v>
      </c>
      <c r="K14" s="32"/>
    </row>
    <row r="15" spans="1:11" ht="15.75">
      <c r="A15" s="1"/>
      <c r="B15" s="14" t="s">
        <v>21</v>
      </c>
      <c r="C15" s="38">
        <v>4232</v>
      </c>
      <c r="D15" s="36" t="s">
        <v>29</v>
      </c>
      <c r="E15" s="44">
        <v>90</v>
      </c>
      <c r="F15" s="55">
        <v>61.34</v>
      </c>
      <c r="G15" s="48">
        <f>E15*198/90</f>
        <v>198</v>
      </c>
      <c r="H15" s="47">
        <f>E15*17.19/90</f>
        <v>17.190000000000001</v>
      </c>
      <c r="I15" s="47">
        <f>E15*14.31/90</f>
        <v>14.31</v>
      </c>
      <c r="J15" s="47">
        <f>E15*0.18/90</f>
        <v>0.18</v>
      </c>
      <c r="K15" s="32"/>
    </row>
    <row r="16" spans="1:11" ht="15.75">
      <c r="A16" s="1"/>
      <c r="B16" s="14" t="s">
        <v>15</v>
      </c>
      <c r="C16" s="38">
        <v>305</v>
      </c>
      <c r="D16" s="36" t="s">
        <v>30</v>
      </c>
      <c r="E16" s="56">
        <v>150</v>
      </c>
      <c r="F16" s="55">
        <v>10.48</v>
      </c>
      <c r="G16" s="56">
        <f>E16*210.11/150</f>
        <v>210.11</v>
      </c>
      <c r="H16" s="56">
        <f>E16*3.67/150</f>
        <v>3.67</v>
      </c>
      <c r="I16" s="56">
        <f>E16*5.42/150</f>
        <v>5.42</v>
      </c>
      <c r="J16" s="56">
        <f>E16*36.67/150</f>
        <v>36.67</v>
      </c>
      <c r="K16" s="32"/>
    </row>
    <row r="17" spans="1:11" ht="15.75">
      <c r="A17" s="1"/>
      <c r="B17" s="14" t="s">
        <v>16</v>
      </c>
      <c r="C17" s="37" t="s">
        <v>26</v>
      </c>
      <c r="D17" s="49" t="s">
        <v>31</v>
      </c>
      <c r="E17" s="44">
        <v>200</v>
      </c>
      <c r="F17" s="55">
        <v>12.61</v>
      </c>
      <c r="G17" s="48">
        <v>88</v>
      </c>
      <c r="H17" s="47">
        <v>0.7</v>
      </c>
      <c r="I17" s="47">
        <v>0</v>
      </c>
      <c r="J17" s="47">
        <v>21.1</v>
      </c>
      <c r="K17" s="32"/>
    </row>
    <row r="18" spans="1:11" ht="15.75">
      <c r="A18" s="1"/>
      <c r="B18" s="14" t="s">
        <v>23</v>
      </c>
      <c r="C18" s="38" t="s">
        <v>20</v>
      </c>
      <c r="D18" s="35" t="s">
        <v>39</v>
      </c>
      <c r="E18" s="56">
        <v>50</v>
      </c>
      <c r="F18" s="57">
        <v>6.4</v>
      </c>
      <c r="G18" s="56">
        <f>E18*70.14/30</f>
        <v>116.9</v>
      </c>
      <c r="H18" s="56">
        <f>E18*2.37/30</f>
        <v>3.95</v>
      </c>
      <c r="I18" s="56">
        <f>E18*0.3/30</f>
        <v>0.5</v>
      </c>
      <c r="J18" s="56">
        <f>E18*14.49/30</f>
        <v>24.15</v>
      </c>
      <c r="K18" s="32"/>
    </row>
    <row r="19" spans="1:11" ht="15.75">
      <c r="A19" s="1"/>
      <c r="B19" s="25" t="s">
        <v>22</v>
      </c>
      <c r="C19" s="38" t="s">
        <v>20</v>
      </c>
      <c r="D19" s="35" t="s">
        <v>37</v>
      </c>
      <c r="E19" s="56">
        <v>33</v>
      </c>
      <c r="F19" s="57">
        <v>3.91</v>
      </c>
      <c r="G19" s="56">
        <f>E19*68.97/30</f>
        <v>75.86699999999999</v>
      </c>
      <c r="H19" s="56">
        <f>E19*1.68/30</f>
        <v>1.8479999999999999</v>
      </c>
      <c r="I19" s="56">
        <f>E19*0.33/30</f>
        <v>0.36300000000000004</v>
      </c>
      <c r="J19" s="56">
        <f>E19*14.82/30</f>
        <v>16.302</v>
      </c>
      <c r="K19" s="32"/>
    </row>
    <row r="20" spans="1:11" ht="15.75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75">
      <c r="A21" s="1"/>
      <c r="B21" s="25"/>
      <c r="C21" s="37"/>
      <c r="D21" s="36"/>
      <c r="E21" s="53">
        <f>E13+E14+E15+E16+E17+E18+E19</f>
        <v>803</v>
      </c>
      <c r="F21" s="53">
        <f t="shared" ref="F21:J21" si="1">F13+F14+F15+F16+F17+F18+F19</f>
        <v>125.04</v>
      </c>
      <c r="G21" s="53">
        <f t="shared" si="1"/>
        <v>938.75699999999995</v>
      </c>
      <c r="H21" s="53">
        <f t="shared" si="1"/>
        <v>31.917999999999999</v>
      </c>
      <c r="I21" s="53">
        <f t="shared" si="1"/>
        <v>29.493000000000002</v>
      </c>
      <c r="J21" s="53">
        <f t="shared" si="1"/>
        <v>136.06199999999998</v>
      </c>
    </row>
    <row r="22" spans="1:11" ht="15.7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2025-09-08T08:07:26Z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